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Фин.план на 2010 год" sheetId="1" r:id="rId1"/>
  </sheets>
  <externalReferences>
    <externalReference r:id="rId4"/>
  </externalReferences>
  <definedNames>
    <definedName name="В21">#REF!</definedName>
    <definedName name="_xlnm.Print_Area" localSheetId="0">'Фин.план на 2010 год'!$A$1:$D$101</definedName>
  </definedNames>
  <calcPr fullCalcOnLoad="1"/>
</workbook>
</file>

<file path=xl/sharedStrings.xml><?xml version="1.0" encoding="utf-8"?>
<sst xmlns="http://schemas.openxmlformats.org/spreadsheetml/2006/main" count="175" uniqueCount="141">
  <si>
    <t>№</t>
  </si>
  <si>
    <t>1.</t>
  </si>
  <si>
    <t>2.</t>
  </si>
  <si>
    <t>1.1.</t>
  </si>
  <si>
    <t>3.</t>
  </si>
  <si>
    <t>Общеэксплуатационные расходы</t>
  </si>
  <si>
    <t>Всего расходов</t>
  </si>
  <si>
    <t>Всего</t>
  </si>
  <si>
    <t xml:space="preserve">Рентабельность </t>
  </si>
  <si>
    <t>1.4.</t>
  </si>
  <si>
    <t>1.5.</t>
  </si>
  <si>
    <t>2.1.</t>
  </si>
  <si>
    <t>дератизация подвалов</t>
  </si>
  <si>
    <t>2.2.</t>
  </si>
  <si>
    <t>2.3.</t>
  </si>
  <si>
    <t>2.4.</t>
  </si>
  <si>
    <t>2.5.</t>
  </si>
  <si>
    <t>дезинсекция контейнеров и ящиков</t>
  </si>
  <si>
    <t>3.1.</t>
  </si>
  <si>
    <t>3.2.</t>
  </si>
  <si>
    <t>4.</t>
  </si>
  <si>
    <t>5.</t>
  </si>
  <si>
    <t>6.</t>
  </si>
  <si>
    <t>прочие расходы:</t>
  </si>
  <si>
    <t>6.1.</t>
  </si>
  <si>
    <t>6.2.</t>
  </si>
  <si>
    <t>7.</t>
  </si>
  <si>
    <t>2.6.</t>
  </si>
  <si>
    <t>2.7.</t>
  </si>
  <si>
    <t>3.3.</t>
  </si>
  <si>
    <t>2.8.</t>
  </si>
  <si>
    <t>б) электротехнические работы 83лифт.*1567 руб.:12мес.</t>
  </si>
  <si>
    <t>а) тех.освидетельствование 83лифт.х1380 руб.:12мес.</t>
  </si>
  <si>
    <t>в) измерение "фаза-нуль" 83лифт.*56,4руб.:24мес.</t>
  </si>
  <si>
    <t>5.1</t>
  </si>
  <si>
    <t>5.2</t>
  </si>
  <si>
    <t>аварийно-ремонтное обслуживание</t>
  </si>
  <si>
    <t>- техническое обслуживание лифтов</t>
  </si>
  <si>
    <t>Расходы из расчета на 1м2 общей площади</t>
  </si>
  <si>
    <t>Количество</t>
  </si>
  <si>
    <t>Статьи затрат</t>
  </si>
  <si>
    <t>Себестоимость услуг по содержанию жилого фонда:</t>
  </si>
  <si>
    <t>Характеристика жилищного фонда</t>
  </si>
  <si>
    <t>1</t>
  </si>
  <si>
    <t>2</t>
  </si>
  <si>
    <t>3</t>
  </si>
  <si>
    <t>4</t>
  </si>
  <si>
    <t>5</t>
  </si>
  <si>
    <t>6</t>
  </si>
  <si>
    <t>шт</t>
  </si>
  <si>
    <t>кв.м</t>
  </si>
  <si>
    <t>чел.</t>
  </si>
  <si>
    <t>Общая площадь жилищного фонда</t>
  </si>
  <si>
    <t xml:space="preserve">   - асфальт дворовой</t>
  </si>
  <si>
    <t xml:space="preserve">   - асфальт уличный</t>
  </si>
  <si>
    <t xml:space="preserve">   - газоны</t>
  </si>
  <si>
    <t>Количество проживающих</t>
  </si>
  <si>
    <t>тыс.руб.</t>
  </si>
  <si>
    <t>Расходная часть</t>
  </si>
  <si>
    <t>начисления собственникам нежилых помещений</t>
  </si>
  <si>
    <t>№ п/п</t>
  </si>
  <si>
    <t>4.1</t>
  </si>
  <si>
    <t>4.2</t>
  </si>
  <si>
    <t>4.3</t>
  </si>
  <si>
    <t>4.4</t>
  </si>
  <si>
    <t>4.5</t>
  </si>
  <si>
    <t>Ед.изм.</t>
  </si>
  <si>
    <t>приобретение песочно-соляной смеси</t>
  </si>
  <si>
    <t>1.2</t>
  </si>
  <si>
    <t>1.3</t>
  </si>
  <si>
    <t>Содержание домохозяйства,всего,в том числе:</t>
  </si>
  <si>
    <t>вывоз твердых бытовых отходов(без учета крупногабаритного мусора)</t>
  </si>
  <si>
    <t>захоронение твердых бытовых отходов(с учетом крупногабаритного мусора)</t>
  </si>
  <si>
    <t>испытания электроустановок во многоквартирных домах с электроплитами</t>
  </si>
  <si>
    <t>Благоустройство и санитарная очистка домовладений,всего, в том числе:</t>
  </si>
  <si>
    <t>Содержание и обслуживание лифтового хозяйства,всего, в том числе:</t>
  </si>
  <si>
    <t>- диагностическое обследование, в том числе:</t>
  </si>
  <si>
    <t>техническое обслуживание газового оборудования, относящегося к общему имуществу(стояки, вентили)</t>
  </si>
  <si>
    <t>- страхование лифтов</t>
  </si>
  <si>
    <t>-оплата нормативной численности труда рабочих(слесарей-сантехников, электриков, кровельщиков, плотников, штукатуров-маляров, сварщиков, водителей)</t>
  </si>
  <si>
    <t>-нормативные материальные рексурсы на содержание инженерных коммуникаций и конструктивных элементов</t>
  </si>
  <si>
    <t>Прочие расходы, относящиеся на себестоимость(спецодежда, расходы на ГСМ автотранспорта, эл.энергия для сварочных аппаратов и электроинструмента, запасные части для ремонта оборудования и автотранспорта, амортизационные отчисления на основные средства прои</t>
  </si>
  <si>
    <t>Содержание инженерных коммуникаций и конструктивных элементов,всего, в том числе:</t>
  </si>
  <si>
    <t>Прочие прямые затраты</t>
  </si>
  <si>
    <t>- аренда и содержание административных помещений:</t>
  </si>
  <si>
    <t>- почтово-телеграфные,телефонные, типографские  расходы, расходы на содержание вычислит.техники, консультационные,  информационные и аудиторские услуги, канцелярские товары</t>
  </si>
  <si>
    <t>(определение численности персонала и формирование нормативных показателей по статьям "прочие прямые затраты","общеэксплуатационные  и "внеэксплуатационные расходы" из расчета на 1 кв.м общей площади</t>
  </si>
  <si>
    <t>Количество многоквартирных домов</t>
  </si>
  <si>
    <t>Площадь нежилых помещений</t>
  </si>
  <si>
    <t>Площадь убираемая:</t>
  </si>
  <si>
    <t xml:space="preserve">   - места общего пользования в МКД, в том числе</t>
  </si>
  <si>
    <t xml:space="preserve">     места общего пользования, подлежащие уборке в соответствии с заключенными договорами</t>
  </si>
  <si>
    <t>Нормативные расходы на приобретение спецодежды, инструмента, инвентаря для дворников и уборщиц</t>
  </si>
  <si>
    <t>содержание электротехнического оборудования мест общего пользования, в том числе оплата за электроэнергию освещения мест общего пользования и лифтов</t>
  </si>
  <si>
    <t xml:space="preserve">   - количество лифтов</t>
  </si>
  <si>
    <t xml:space="preserve">  шт.</t>
  </si>
  <si>
    <t>Внеэксплуатационные расходы(налоги,относящиеся на себестоимость)</t>
  </si>
  <si>
    <t>Доходная часть</t>
  </si>
  <si>
    <t>на предоставление услуг по содержанию общего имущества и управлению многоквартирными домами</t>
  </si>
  <si>
    <t>предоставление услуг по содержанию общего имущества и управлению многоквартирными домами</t>
  </si>
  <si>
    <t>предоставление коммунальных услуг</t>
  </si>
  <si>
    <t>7</t>
  </si>
  <si>
    <t>8</t>
  </si>
  <si>
    <t>Холодное водоснабжение</t>
  </si>
  <si>
    <t>Водоотведение</t>
  </si>
  <si>
    <t>Горячее водоснабжение</t>
  </si>
  <si>
    <t>Отопление</t>
  </si>
  <si>
    <t>начислено (сумма начислений собственникам и нанимателям за холодное водоснабжение)</t>
  </si>
  <si>
    <t>начислено (сумма начислений собственникам и нанимателям за водоотведение)</t>
  </si>
  <si>
    <t>начислено (сумма начислений собственникам и нанимателям за горячее водоснабжение)</t>
  </si>
  <si>
    <t>начислено (сумма начислений собственникам и нанимателям за отопление)</t>
  </si>
  <si>
    <t>Расходы на приобретение коммунальных ресурсов:</t>
  </si>
  <si>
    <t xml:space="preserve">Итого </t>
  </si>
  <si>
    <t>8.</t>
  </si>
  <si>
    <t>8.1</t>
  </si>
  <si>
    <t>8.2</t>
  </si>
  <si>
    <t>8.3</t>
  </si>
  <si>
    <t>8.4</t>
  </si>
  <si>
    <t>9.</t>
  </si>
  <si>
    <t>10.</t>
  </si>
  <si>
    <t>начислено (сумма начислений собственникам и нанимателям за содержание общего имущества и управлению многоквартирными домами)</t>
  </si>
  <si>
    <t>вывоз и захоронение нормативного количества крупногабаритного мусора</t>
  </si>
  <si>
    <t xml:space="preserve">Всего </t>
  </si>
  <si>
    <t xml:space="preserve">З/пл.на нормативную численность дворников </t>
  </si>
  <si>
    <t>Общецеховые расходы ( з/плата мастеров, уборщицы служебных помещений  и расходы на содержание производственных помещений</t>
  </si>
  <si>
    <t>расходы на оплату АУП  (директор, главный инженер, инженер по ТБ, главный бухгалтер, экономист, бухгалтер-кассир, инженер -сметчик,инженер МТС)</t>
  </si>
  <si>
    <t xml:space="preserve">З/пл.на нормативную численность уборщиц </t>
  </si>
  <si>
    <t xml:space="preserve">Стоимость услуг и работ  определяется на основании нормативной численности рабочих по содержанию домовладений в соответствии с Рекомендациями по нормированию труда работников, занятых содержанием и ремонтом жилищного фонда, утвержденными приказом Госстроя России от 9 декабря 1999 года № 139, в соответствии с величиной минимального размера оплаты труда  с учетом корректирующих коэффициентов, стоимости специальной одежды, инвентаря и материалов в соответствии со "Сборником норм бесплатной выдачи специальной одежды, специальной обуви и других средств индивидуальной защиты, применяемых в жилищно-коммунальном хозяйстве" (Москва, ЦНИС, 1999), "Рекомендациями по нормированию материальных ресурсов на содержание и ремонт жилищного фонда"(часть 1), утвержденных Приказом Госстроя от 22.08.2000 № 191 и Методическими указаниями Госстроя России по разработке единичных расценок на строительные, монтажные и ремонтно-строительные работы.
</t>
  </si>
  <si>
    <r>
      <t xml:space="preserve">в том числе ЕСН </t>
    </r>
    <r>
      <rPr>
        <b/>
        <sz val="9"/>
        <rFont val="Arial Cyr"/>
        <family val="0"/>
      </rPr>
      <t>26,2%</t>
    </r>
  </si>
  <si>
    <r>
      <t xml:space="preserve">в том числе ЕСН  </t>
    </r>
    <r>
      <rPr>
        <b/>
        <sz val="9"/>
        <rFont val="Arial Cyr"/>
        <family val="0"/>
      </rPr>
      <t>26,2%</t>
    </r>
  </si>
  <si>
    <t>З/пл.на нормативную численность мусоропроводчиков</t>
  </si>
  <si>
    <t>прочистка вентканалов(трубо-печные работы)</t>
  </si>
  <si>
    <t>проведение мероприятий по противопожарной безопасности,озеленение,содержание детск.площадок</t>
  </si>
  <si>
    <t>2.9</t>
  </si>
  <si>
    <t>3.0</t>
  </si>
  <si>
    <t>расходы на содержание  и аренду производственных помещений</t>
  </si>
  <si>
    <t>Расходы, связанные со  сбором и обработкой платежей</t>
  </si>
  <si>
    <t>Финансовый план  ООО  "Жилбытсервис" на 2012 год</t>
  </si>
  <si>
    <t>Затраты на 2012 год,тыс.руб.</t>
  </si>
  <si>
    <t>Генеральный директор ООО "Жилбытсервис"</t>
  </si>
  <si>
    <t>Климкин И.И.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</si>
</sst>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"/>
    <numFmt numFmtId="167" formatCode="0.0000"/>
    <numFmt numFmtId="168" formatCode="0.000"/>
    <numFmt numFmtId="169" formatCode="0.000000"/>
    <numFmt numFmtId="170" formatCode="0.00000000"/>
    <numFmt numFmtId="171" formatCode="0.0000000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&quot;.&quot;"/>
    <numFmt numFmtId="182" formatCode="#,##0.00_р_."/>
  </numFmts>
  <fonts count="5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10"/>
      <name val="Arial Cyr"/>
      <family val="2"/>
    </font>
    <font>
      <sz val="9"/>
      <color indexed="8"/>
      <name val="Arial Cyr"/>
      <family val="2"/>
    </font>
    <font>
      <b/>
      <sz val="8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 val="single"/>
      <sz val="9"/>
      <name val="Arial Cyr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49" fontId="1" fillId="0" borderId="10" xfId="0" applyNumberFormat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right" wrapText="1"/>
    </xf>
    <xf numFmtId="49" fontId="0" fillId="0" borderId="0" xfId="0" applyNumberFormat="1" applyBorder="1" applyAlignment="1">
      <alignment wrapText="1"/>
    </xf>
    <xf numFmtId="10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1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wrapText="1"/>
    </xf>
    <xf numFmtId="9" fontId="0" fillId="0" borderId="0" xfId="55" applyNumberFormat="1" applyFont="1" applyAlignment="1">
      <alignment wrapText="1"/>
    </xf>
    <xf numFmtId="2" fontId="1" fillId="0" borderId="0" xfId="55" applyNumberFormat="1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right"/>
    </xf>
    <xf numFmtId="0" fontId="12" fillId="0" borderId="12" xfId="0" applyFont="1" applyBorder="1" applyAlignment="1">
      <alignment horizontal="left" wrapText="1"/>
    </xf>
    <xf numFmtId="164" fontId="12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horizontal="center" wrapText="1"/>
    </xf>
    <xf numFmtId="164" fontId="12" fillId="0" borderId="11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4" fillId="0" borderId="0" xfId="0" applyFont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49" fontId="12" fillId="0" borderId="13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left" vertical="justify"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wrapText="1"/>
    </xf>
    <xf numFmtId="164" fontId="1" fillId="0" borderId="0" xfId="0" applyNumberFormat="1" applyFont="1" applyAlignment="1">
      <alignment wrapText="1"/>
    </xf>
    <xf numFmtId="49" fontId="1" fillId="0" borderId="0" xfId="0" applyNumberFormat="1" applyFont="1" applyBorder="1" applyAlignment="1">
      <alignment horizontal="left" wrapText="1"/>
    </xf>
    <xf numFmtId="1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164" fontId="51" fillId="0" borderId="0" xfId="0" applyNumberFormat="1" applyFont="1" applyAlignment="1">
      <alignment wrapText="1"/>
    </xf>
    <xf numFmtId="0" fontId="52" fillId="0" borderId="0" xfId="0" applyFont="1" applyAlignment="1">
      <alignment wrapText="1"/>
    </xf>
    <xf numFmtId="0" fontId="5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92;&#1080;&#1085;&#1087;&#1083;&#1072;&#1085;&#1072;%20&#1085;&#1072;%20%202011&#1075;.%20&#1078;&#1080;&#1083;&#1073;&#109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2">
          <cell r="H22">
            <v>438165</v>
          </cell>
        </row>
        <row r="23">
          <cell r="H23">
            <v>25038</v>
          </cell>
        </row>
        <row r="24">
          <cell r="H24">
            <v>174669.261</v>
          </cell>
        </row>
        <row r="27">
          <cell r="H27">
            <v>1446682.6395</v>
          </cell>
        </row>
        <row r="28">
          <cell r="H28">
            <v>83250.57960000003</v>
          </cell>
        </row>
        <row r="29">
          <cell r="H29">
            <v>578896.58736</v>
          </cell>
        </row>
        <row r="32">
          <cell r="H32">
            <v>54000</v>
          </cell>
        </row>
        <row r="44">
          <cell r="H44">
            <v>400961.49000000005</v>
          </cell>
        </row>
        <row r="45">
          <cell r="H45">
            <v>42024.00000000001</v>
          </cell>
        </row>
        <row r="46">
          <cell r="H46">
            <v>1793091.3</v>
          </cell>
        </row>
        <row r="48">
          <cell r="H48">
            <v>8926.42</v>
          </cell>
        </row>
        <row r="49">
          <cell r="H49">
            <v>437113.19999999995</v>
          </cell>
        </row>
        <row r="50">
          <cell r="H50">
            <v>179280</v>
          </cell>
        </row>
        <row r="51">
          <cell r="H51">
            <v>33007.799999999996</v>
          </cell>
        </row>
        <row r="52">
          <cell r="H52">
            <v>9050</v>
          </cell>
        </row>
        <row r="54">
          <cell r="H54">
            <v>50000</v>
          </cell>
        </row>
        <row r="59">
          <cell r="H59">
            <v>2586564</v>
          </cell>
        </row>
        <row r="61">
          <cell r="L61">
            <v>84227</v>
          </cell>
        </row>
        <row r="68">
          <cell r="L68">
            <v>94081</v>
          </cell>
        </row>
        <row r="72">
          <cell r="H72">
            <v>1638</v>
          </cell>
        </row>
        <row r="79">
          <cell r="M79">
            <v>3263717.759445</v>
          </cell>
        </row>
        <row r="85">
          <cell r="H85">
            <v>700000</v>
          </cell>
        </row>
        <row r="91">
          <cell r="M91">
            <v>1075000</v>
          </cell>
        </row>
        <row r="112">
          <cell r="H112">
            <v>101130</v>
          </cell>
        </row>
        <row r="113">
          <cell r="H113">
            <v>333945</v>
          </cell>
        </row>
        <row r="114">
          <cell r="H114">
            <v>92067</v>
          </cell>
        </row>
        <row r="115">
          <cell r="H115">
            <v>306000</v>
          </cell>
        </row>
        <row r="121">
          <cell r="K121">
            <v>177480</v>
          </cell>
        </row>
        <row r="123">
          <cell r="H123">
            <v>318000</v>
          </cell>
        </row>
        <row r="127">
          <cell r="H127">
            <v>60000</v>
          </cell>
        </row>
        <row r="134">
          <cell r="M134">
            <v>2361300</v>
          </cell>
        </row>
        <row r="135">
          <cell r="K135">
            <v>618660.6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2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3.875" style="47" bestFit="1" customWidth="1"/>
    <col min="2" max="2" width="90.125" style="17" customWidth="1"/>
    <col min="3" max="3" width="12.00390625" style="17" customWidth="1"/>
    <col min="4" max="4" width="11.25390625" style="44" customWidth="1"/>
    <col min="5" max="5" width="11.625" style="17" bestFit="1" customWidth="1"/>
    <col min="6" max="16384" width="9.125" style="17" customWidth="1"/>
  </cols>
  <sheetData>
    <row r="2" spans="1:4" ht="12.75">
      <c r="A2" s="79" t="s">
        <v>137</v>
      </c>
      <c r="B2" s="79"/>
      <c r="C2" s="79"/>
      <c r="D2" s="79"/>
    </row>
    <row r="3" spans="1:4" s="9" customFormat="1" ht="23.25" customHeight="1">
      <c r="A3" s="87" t="s">
        <v>98</v>
      </c>
      <c r="B3" s="87"/>
      <c r="C3" s="87"/>
      <c r="D3" s="87"/>
    </row>
    <row r="4" spans="1:4" s="9" customFormat="1" ht="40.5" customHeight="1">
      <c r="A4" s="86" t="s">
        <v>86</v>
      </c>
      <c r="B4" s="86"/>
      <c r="C4" s="86"/>
      <c r="D4" s="86"/>
    </row>
    <row r="5" spans="1:5" s="9" customFormat="1" ht="96.75" customHeight="1" thickBot="1">
      <c r="A5" s="90" t="s">
        <v>127</v>
      </c>
      <c r="B5" s="90"/>
      <c r="C5" s="90"/>
      <c r="D5" s="90"/>
      <c r="E5" s="73"/>
    </row>
    <row r="6" spans="1:4" s="18" customFormat="1" ht="63.75" customHeight="1">
      <c r="A6" s="14" t="s">
        <v>0</v>
      </c>
      <c r="B6" s="12" t="s">
        <v>42</v>
      </c>
      <c r="C6" s="13" t="s">
        <v>39</v>
      </c>
      <c r="D6" s="11" t="s">
        <v>66</v>
      </c>
    </row>
    <row r="7" spans="1:4" ht="11.25" customHeight="1">
      <c r="A7" s="4" t="s">
        <v>43</v>
      </c>
      <c r="B7" s="19" t="s">
        <v>87</v>
      </c>
      <c r="C7" s="20">
        <v>29</v>
      </c>
      <c r="D7" s="21" t="s">
        <v>49</v>
      </c>
    </row>
    <row r="8" spans="1:4" ht="11.25" customHeight="1">
      <c r="A8" s="4" t="s">
        <v>44</v>
      </c>
      <c r="B8" s="22" t="s">
        <v>52</v>
      </c>
      <c r="C8" s="23">
        <v>151774.3</v>
      </c>
      <c r="D8" s="21" t="s">
        <v>50</v>
      </c>
    </row>
    <row r="9" spans="1:4" ht="11.25" customHeight="1">
      <c r="A9" s="4" t="s">
        <v>45</v>
      </c>
      <c r="B9" s="22" t="s">
        <v>88</v>
      </c>
      <c r="C9" s="23">
        <v>2300</v>
      </c>
      <c r="D9" s="21" t="s">
        <v>50</v>
      </c>
    </row>
    <row r="10" spans="1:4" ht="11.25" customHeight="1">
      <c r="A10" s="4" t="s">
        <v>46</v>
      </c>
      <c r="B10" s="22" t="s">
        <v>89</v>
      </c>
      <c r="C10" s="23">
        <f>C11+C12+C13</f>
        <v>135459</v>
      </c>
      <c r="D10" s="21" t="s">
        <v>50</v>
      </c>
    </row>
    <row r="11" spans="1:4" ht="11.25" customHeight="1">
      <c r="A11" s="25" t="s">
        <v>61</v>
      </c>
      <c r="B11" s="22" t="s">
        <v>53</v>
      </c>
      <c r="C11" s="74">
        <v>21125.5</v>
      </c>
      <c r="D11" s="21" t="s">
        <v>50</v>
      </c>
    </row>
    <row r="12" spans="1:4" ht="11.25" customHeight="1">
      <c r="A12" s="25" t="s">
        <v>62</v>
      </c>
      <c r="B12" s="22" t="s">
        <v>54</v>
      </c>
      <c r="C12" s="74">
        <v>6012.5</v>
      </c>
      <c r="D12" s="21" t="s">
        <v>50</v>
      </c>
    </row>
    <row r="13" spans="1:4" ht="11.25" customHeight="1">
      <c r="A13" s="25" t="s">
        <v>63</v>
      </c>
      <c r="B13" s="22" t="s">
        <v>55</v>
      </c>
      <c r="C13" s="74">
        <v>108321</v>
      </c>
      <c r="D13" s="21" t="s">
        <v>50</v>
      </c>
    </row>
    <row r="14" spans="1:4" ht="11.25" customHeight="1">
      <c r="A14" s="25" t="s">
        <v>64</v>
      </c>
      <c r="B14" s="22" t="s">
        <v>90</v>
      </c>
      <c r="C14" s="23">
        <v>17495.1</v>
      </c>
      <c r="D14" s="21" t="s">
        <v>50</v>
      </c>
    </row>
    <row r="15" spans="1:4" ht="11.25" customHeight="1">
      <c r="A15" s="25" t="s">
        <v>65</v>
      </c>
      <c r="B15" s="22" t="s">
        <v>91</v>
      </c>
      <c r="C15" s="55"/>
      <c r="D15" s="21" t="s">
        <v>50</v>
      </c>
    </row>
    <row r="16" spans="1:4" ht="11.25" customHeight="1">
      <c r="A16" s="25" t="s">
        <v>47</v>
      </c>
      <c r="B16" s="22" t="s">
        <v>94</v>
      </c>
      <c r="C16" s="55">
        <v>52</v>
      </c>
      <c r="D16" s="21" t="s">
        <v>95</v>
      </c>
    </row>
    <row r="17" spans="1:4" ht="11.25" customHeight="1">
      <c r="A17" s="4" t="s">
        <v>48</v>
      </c>
      <c r="B17" s="22" t="s">
        <v>56</v>
      </c>
      <c r="C17" s="23">
        <v>7633</v>
      </c>
      <c r="D17" s="21" t="s">
        <v>51</v>
      </c>
    </row>
    <row r="18" spans="1:4" ht="21" customHeight="1">
      <c r="A18" s="80" t="s">
        <v>97</v>
      </c>
      <c r="B18" s="81"/>
      <c r="C18" s="81"/>
      <c r="D18" s="82"/>
    </row>
    <row r="19" spans="1:4" ht="21" customHeight="1">
      <c r="A19" s="54"/>
      <c r="B19" s="81" t="s">
        <v>99</v>
      </c>
      <c r="C19" s="81"/>
      <c r="D19" s="82"/>
    </row>
    <row r="20" spans="1:4" ht="24.75" customHeight="1">
      <c r="A20" s="14" t="s">
        <v>43</v>
      </c>
      <c r="B20" s="4" t="s">
        <v>120</v>
      </c>
      <c r="C20" s="24">
        <f>22024.1*98%</f>
        <v>21583.618</v>
      </c>
      <c r="D20" s="21" t="s">
        <v>57</v>
      </c>
    </row>
    <row r="21" spans="1:4" ht="11.25" customHeight="1">
      <c r="A21" s="32" t="s">
        <v>44</v>
      </c>
      <c r="B21" s="27" t="s">
        <v>59</v>
      </c>
      <c r="C21" s="24">
        <v>430</v>
      </c>
      <c r="D21" s="21" t="s">
        <v>57</v>
      </c>
    </row>
    <row r="22" spans="1:4" s="18" customFormat="1" ht="11.25" customHeight="1">
      <c r="A22" s="32" t="s">
        <v>45</v>
      </c>
      <c r="B22" s="57" t="s">
        <v>7</v>
      </c>
      <c r="C22" s="40">
        <f>C20+C21</f>
        <v>22013.618</v>
      </c>
      <c r="D22" s="58" t="s">
        <v>57</v>
      </c>
    </row>
    <row r="23" spans="1:4" ht="11.25" customHeight="1">
      <c r="A23" s="71"/>
      <c r="B23" s="88" t="s">
        <v>100</v>
      </c>
      <c r="C23" s="88"/>
      <c r="D23" s="89"/>
    </row>
    <row r="24" spans="1:4" s="64" customFormat="1" ht="11.25" customHeight="1">
      <c r="A24" s="72" t="s">
        <v>46</v>
      </c>
      <c r="B24" s="61" t="s">
        <v>103</v>
      </c>
      <c r="C24" s="62"/>
      <c r="D24" s="63"/>
    </row>
    <row r="25" spans="1:4" s="64" customFormat="1" ht="11.25" customHeight="1">
      <c r="A25" s="72"/>
      <c r="B25" s="5" t="s">
        <v>107</v>
      </c>
      <c r="C25" s="6"/>
      <c r="D25" s="65" t="s">
        <v>57</v>
      </c>
    </row>
    <row r="26" spans="1:4" s="64" customFormat="1" ht="11.25" customHeight="1">
      <c r="A26" s="72" t="s">
        <v>47</v>
      </c>
      <c r="B26" s="61" t="s">
        <v>104</v>
      </c>
      <c r="C26" s="62"/>
      <c r="D26" s="67"/>
    </row>
    <row r="27" spans="1:4" s="64" customFormat="1" ht="11.25" customHeight="1">
      <c r="A27" s="72"/>
      <c r="B27" s="5" t="s">
        <v>108</v>
      </c>
      <c r="C27" s="68"/>
      <c r="D27" s="65" t="s">
        <v>57</v>
      </c>
    </row>
    <row r="28" spans="1:4" s="70" customFormat="1" ht="11.25" customHeight="1">
      <c r="A28" s="72" t="s">
        <v>48</v>
      </c>
      <c r="B28" s="69" t="s">
        <v>105</v>
      </c>
      <c r="C28" s="66"/>
      <c r="D28" s="67"/>
    </row>
    <row r="29" spans="1:4" s="64" customFormat="1" ht="11.25" customHeight="1">
      <c r="A29" s="72"/>
      <c r="B29" s="5" t="s">
        <v>109</v>
      </c>
      <c r="C29" s="68"/>
      <c r="D29" s="65" t="s">
        <v>57</v>
      </c>
    </row>
    <row r="30" spans="1:4" s="70" customFormat="1" ht="11.25" customHeight="1">
      <c r="A30" s="72" t="s">
        <v>101</v>
      </c>
      <c r="B30" s="69" t="s">
        <v>106</v>
      </c>
      <c r="C30" s="66"/>
      <c r="D30" s="67"/>
    </row>
    <row r="31" spans="1:4" s="64" customFormat="1" ht="11.25" customHeight="1">
      <c r="A31" s="72"/>
      <c r="B31" s="5" t="s">
        <v>110</v>
      </c>
      <c r="C31" s="68"/>
      <c r="D31" s="65" t="s">
        <v>57</v>
      </c>
    </row>
    <row r="32" spans="1:4" s="70" customFormat="1" ht="11.25" customHeight="1">
      <c r="A32" s="72" t="s">
        <v>102</v>
      </c>
      <c r="B32" s="69" t="s">
        <v>7</v>
      </c>
      <c r="C32" s="66"/>
      <c r="D32" s="67" t="s">
        <v>57</v>
      </c>
    </row>
    <row r="33" spans="1:4" s="64" customFormat="1" ht="11.25" customHeight="1">
      <c r="A33" s="83" t="s">
        <v>58</v>
      </c>
      <c r="B33" s="84"/>
      <c r="C33" s="84"/>
      <c r="D33" s="85"/>
    </row>
    <row r="34" spans="1:4" s="9" customFormat="1" ht="45.75" customHeight="1">
      <c r="A34" s="15" t="s">
        <v>60</v>
      </c>
      <c r="B34" s="2" t="s">
        <v>40</v>
      </c>
      <c r="C34" s="10" t="s">
        <v>138</v>
      </c>
      <c r="D34" s="11" t="s">
        <v>38</v>
      </c>
    </row>
    <row r="35" spans="1:4" ht="11.25" customHeight="1">
      <c r="A35" s="26"/>
      <c r="B35" s="31" t="s">
        <v>41</v>
      </c>
      <c r="C35" s="23"/>
      <c r="D35" s="21"/>
    </row>
    <row r="36" spans="1:4" ht="11.25" customHeight="1">
      <c r="A36" s="32" t="s">
        <v>1</v>
      </c>
      <c r="B36" s="33" t="s">
        <v>74</v>
      </c>
      <c r="C36" s="29">
        <f>C38+C39+C40+C41+C42+C43+C44+C37+C45</f>
        <v>3577.3620091345197</v>
      </c>
      <c r="D36" s="34">
        <f>C36/12/C8*1000</f>
        <v>1.9641895944254726</v>
      </c>
    </row>
    <row r="37" spans="1:6" ht="11.25" customHeight="1">
      <c r="A37" s="26" t="s">
        <v>3</v>
      </c>
      <c r="B37" s="4" t="s">
        <v>123</v>
      </c>
      <c r="C37" s="35">
        <f>('[1]Лист1'!$H$22+'[1]Лист1'!$H$27)/1000</f>
        <v>1884.8476395</v>
      </c>
      <c r="D37" s="51">
        <f>C37/12/C8*1000</f>
        <v>1.0348961360717857</v>
      </c>
      <c r="F37" s="75">
        <f>C37+C38+C39+C40+C41+C42+C43+C44</f>
        <v>3535.3380091345202</v>
      </c>
    </row>
    <row r="38" spans="1:6" ht="11.25" customHeight="1">
      <c r="A38" s="26"/>
      <c r="B38" s="4" t="s">
        <v>128</v>
      </c>
      <c r="C38" s="35">
        <f>C37*26.2%</f>
        <v>493.830081549</v>
      </c>
      <c r="D38" s="51">
        <f>C38/12/C8*1000</f>
        <v>0.27114278765080785</v>
      </c>
      <c r="F38" s="75">
        <f>C38+C40+C42</f>
        <v>719.6359416745199</v>
      </c>
    </row>
    <row r="39" spans="1:4" ht="11.25" customHeight="1">
      <c r="A39" s="26" t="s">
        <v>68</v>
      </c>
      <c r="B39" s="4" t="s">
        <v>126</v>
      </c>
      <c r="C39" s="35">
        <f>('[1]Лист1'!$H$24+'[1]Лист1'!$H$29)/1000</f>
        <v>753.5658483599999</v>
      </c>
      <c r="D39" s="51">
        <f>C39/12/C8*1000</f>
        <v>0.41375354081685767</v>
      </c>
    </row>
    <row r="40" spans="1:4" ht="11.25" customHeight="1">
      <c r="A40" s="26"/>
      <c r="B40" s="4" t="s">
        <v>129</v>
      </c>
      <c r="C40" s="35">
        <f>C39*26.2%</f>
        <v>197.43425227031997</v>
      </c>
      <c r="D40" s="51">
        <f>C40/12/C8*1000</f>
        <v>0.1084034276940167</v>
      </c>
    </row>
    <row r="41" spans="1:4" ht="11.25" customHeight="1">
      <c r="A41" s="26" t="s">
        <v>69</v>
      </c>
      <c r="B41" s="4" t="s">
        <v>130</v>
      </c>
      <c r="C41" s="35">
        <f>('[1]Лист1'!$H$23+'[1]Лист1'!$H$28)/1000</f>
        <v>108.28857960000002</v>
      </c>
      <c r="D41" s="34">
        <f>C41/12/C8*1000</f>
        <v>0.05945702467413787</v>
      </c>
    </row>
    <row r="42" spans="1:4" ht="11.25" customHeight="1">
      <c r="A42" s="26"/>
      <c r="B42" s="4" t="s">
        <v>129</v>
      </c>
      <c r="C42" s="35">
        <f>C41*26.2%</f>
        <v>28.371607855200008</v>
      </c>
      <c r="D42" s="51">
        <f>C42/12/C8*1000</f>
        <v>0.015577740464624122</v>
      </c>
    </row>
    <row r="43" spans="1:4" ht="12.75">
      <c r="A43" s="26" t="s">
        <v>69</v>
      </c>
      <c r="B43" s="4" t="s">
        <v>92</v>
      </c>
      <c r="C43" s="35">
        <f>'[1]Лист1'!$H$32/1000</f>
        <v>54</v>
      </c>
      <c r="D43" s="51">
        <f>C43/12/C8*1000</f>
        <v>0.029649288450020853</v>
      </c>
    </row>
    <row r="44" spans="1:4" ht="13.5" customHeight="1">
      <c r="A44" s="26" t="s">
        <v>9</v>
      </c>
      <c r="B44" s="1" t="s">
        <v>67</v>
      </c>
      <c r="C44" s="35">
        <v>15</v>
      </c>
      <c r="D44" s="51">
        <f>C44/12/C8*1000</f>
        <v>0.008235913458339126</v>
      </c>
    </row>
    <row r="45" spans="1:4" ht="11.25" customHeight="1">
      <c r="A45" s="26" t="s">
        <v>10</v>
      </c>
      <c r="B45" s="1" t="s">
        <v>121</v>
      </c>
      <c r="C45" s="35">
        <f>'[1]Лист1'!$H$45/1000</f>
        <v>42.02400000000001</v>
      </c>
      <c r="D45" s="51">
        <f>C45/12/C8*1000</f>
        <v>0.0230737351448829</v>
      </c>
    </row>
    <row r="46" spans="1:4" ht="11.25" customHeight="1">
      <c r="A46" s="32" t="s">
        <v>2</v>
      </c>
      <c r="B46" s="36" t="s">
        <v>70</v>
      </c>
      <c r="C46" s="29">
        <f>C48+C49+C50+C52+C53+C54+C55+C56+C47</f>
        <v>4010.43021</v>
      </c>
      <c r="D46" s="34">
        <f>C46/12/C8*1000</f>
        <v>2.201970409351254</v>
      </c>
    </row>
    <row r="47" spans="1:6" ht="11.25" customHeight="1">
      <c r="A47" s="26" t="s">
        <v>11</v>
      </c>
      <c r="B47" s="4" t="s">
        <v>71</v>
      </c>
      <c r="C47" s="3">
        <v>1099</v>
      </c>
      <c r="D47" s="51">
        <f>C47/12/C8*1000</f>
        <v>0.6034179260476467</v>
      </c>
      <c r="F47" s="75">
        <f>C36+C46</f>
        <v>7587.79221913452</v>
      </c>
    </row>
    <row r="48" spans="1:4" ht="11.25" customHeight="1">
      <c r="A48" s="26" t="s">
        <v>13</v>
      </c>
      <c r="B48" s="4" t="s">
        <v>72</v>
      </c>
      <c r="C48" s="3">
        <f>'[1]Лист1'!$H$44/1000</f>
        <v>400.96149</v>
      </c>
      <c r="D48" s="51">
        <f>C48/12/C8*1000</f>
        <v>0.22015227545111396</v>
      </c>
    </row>
    <row r="49" spans="1:4" ht="24" customHeight="1">
      <c r="A49" s="26" t="s">
        <v>14</v>
      </c>
      <c r="B49" s="16" t="s">
        <v>93</v>
      </c>
      <c r="C49" s="35">
        <f>'[1]Лист1'!$H$46/1000</f>
        <v>1793.0913</v>
      </c>
      <c r="D49" s="51">
        <f>C49/12/C8*1000</f>
        <v>0.9845163179800532</v>
      </c>
    </row>
    <row r="50" spans="1:4" ht="11.25" customHeight="1">
      <c r="A50" s="26" t="s">
        <v>15</v>
      </c>
      <c r="B50" s="4" t="s">
        <v>12</v>
      </c>
      <c r="C50" s="35">
        <f>'[1]Лист1'!$H$48/1000</f>
        <v>8.92642</v>
      </c>
      <c r="D50" s="51">
        <f>C50/12/C8*1000</f>
        <v>0.004901148174185837</v>
      </c>
    </row>
    <row r="51" spans="1:4" ht="11.25" customHeight="1">
      <c r="A51" s="26" t="s">
        <v>16</v>
      </c>
      <c r="B51" s="4" t="s">
        <v>17</v>
      </c>
      <c r="C51" s="35"/>
      <c r="D51" s="59">
        <f>C51/12/C8*1000</f>
        <v>0</v>
      </c>
    </row>
    <row r="52" spans="1:4" ht="11.25" customHeight="1">
      <c r="A52" s="26" t="s">
        <v>27</v>
      </c>
      <c r="B52" s="4" t="s">
        <v>36</v>
      </c>
      <c r="C52" s="35">
        <f>'[1]Лист1'!$H$49/1000</f>
        <v>437.11319999999995</v>
      </c>
      <c r="D52" s="51">
        <f>C52/12/C8*1000</f>
        <v>0.24000176577984547</v>
      </c>
    </row>
    <row r="53" spans="1:4" ht="11.25" customHeight="1">
      <c r="A53" s="26" t="s">
        <v>28</v>
      </c>
      <c r="B53" s="4" t="s">
        <v>73</v>
      </c>
      <c r="C53" s="35">
        <f>'[1]Лист1'!$H$51/1000</f>
        <v>33.007799999999996</v>
      </c>
      <c r="D53" s="51">
        <f>C53/12/C8*1000</f>
        <v>0.018123292283344413</v>
      </c>
    </row>
    <row r="54" spans="1:4" ht="25.5">
      <c r="A54" s="26" t="s">
        <v>30</v>
      </c>
      <c r="B54" s="38" t="s">
        <v>77</v>
      </c>
      <c r="C54" s="35">
        <f>'[1]Лист1'!$H$50/1000</f>
        <v>179.28</v>
      </c>
      <c r="D54" s="51">
        <f>C54/12/C8*1000</f>
        <v>0.09843563765406924</v>
      </c>
    </row>
    <row r="55" spans="1:4" ht="12.75">
      <c r="A55" s="26" t="s">
        <v>133</v>
      </c>
      <c r="B55" s="38" t="s">
        <v>131</v>
      </c>
      <c r="C55" s="35">
        <f>'[1]Лист1'!$H$52/1000</f>
        <v>9.05</v>
      </c>
      <c r="D55" s="51">
        <f>C55/12/C8*1000</f>
        <v>0.004969001119864607</v>
      </c>
    </row>
    <row r="56" spans="1:4" ht="12.75" customHeight="1">
      <c r="A56" s="26" t="s">
        <v>134</v>
      </c>
      <c r="B56" s="38" t="s">
        <v>132</v>
      </c>
      <c r="C56" s="35">
        <f>'[1]Лист1'!$H$54/1000</f>
        <v>50</v>
      </c>
      <c r="D56" s="51">
        <f>C56/12/C8*1000</f>
        <v>0.027453044861130423</v>
      </c>
    </row>
    <row r="57" spans="1:4" ht="12.75">
      <c r="A57" s="26"/>
      <c r="B57" s="38"/>
      <c r="C57" s="35"/>
      <c r="D57" s="51"/>
    </row>
    <row r="58" spans="1:5" s="18" customFormat="1" ht="11.25" customHeight="1">
      <c r="A58" s="32" t="s">
        <v>4</v>
      </c>
      <c r="B58" s="36" t="s">
        <v>75</v>
      </c>
      <c r="C58" s="30">
        <f>C61+C62+C63+C64+C59</f>
        <v>2776.5099999999998</v>
      </c>
      <c r="D58" s="34">
        <f>C58/12/C8*1000</f>
        <v>1.5244730717475443</v>
      </c>
      <c r="E58" s="76">
        <f>C59+C61+C62+C63+C64</f>
        <v>2776.5099999999998</v>
      </c>
    </row>
    <row r="59" spans="1:4" ht="11.25" customHeight="1">
      <c r="A59" s="26" t="s">
        <v>18</v>
      </c>
      <c r="B59" s="4" t="s">
        <v>37</v>
      </c>
      <c r="C59" s="35">
        <f>'[1]Лист1'!$H$59/1000</f>
        <v>2586.564</v>
      </c>
      <c r="D59" s="51">
        <f>C59/12/C8*1000</f>
        <v>1.420181150563699</v>
      </c>
    </row>
    <row r="60" spans="1:4" ht="11.25" customHeight="1">
      <c r="A60" s="26" t="s">
        <v>19</v>
      </c>
      <c r="B60" s="4" t="s">
        <v>76</v>
      </c>
      <c r="C60" s="35"/>
      <c r="D60" s="51"/>
    </row>
    <row r="61" spans="1:4" ht="11.25" customHeight="1">
      <c r="A61" s="26"/>
      <c r="B61" s="4" t="s">
        <v>32</v>
      </c>
      <c r="C61" s="35">
        <f>'[1]Лист1'!$L$61/1000</f>
        <v>84.227</v>
      </c>
      <c r="D61" s="51">
        <f>C61/12/C8*1000</f>
        <v>0.04624575219036864</v>
      </c>
    </row>
    <row r="62" spans="1:4" ht="11.25" customHeight="1">
      <c r="A62" s="26"/>
      <c r="B62" s="4" t="s">
        <v>31</v>
      </c>
      <c r="C62" s="35">
        <f>'[1]Лист1'!$L$68/1000</f>
        <v>94.081</v>
      </c>
      <c r="D62" s="51">
        <f>C62/12/C8*1000</f>
        <v>0.05165619827160022</v>
      </c>
    </row>
    <row r="63" spans="1:4" ht="11.25" customHeight="1">
      <c r="A63" s="26"/>
      <c r="B63" s="4" t="s">
        <v>33</v>
      </c>
      <c r="C63" s="3">
        <f>'[1]Лист1'!$H$72/1000</f>
        <v>1.638</v>
      </c>
      <c r="D63" s="51">
        <f>C63/12/C8*1000</f>
        <v>0.0008993617496506326</v>
      </c>
    </row>
    <row r="64" spans="1:4" s="7" customFormat="1" ht="11.25" customHeight="1">
      <c r="A64" s="37" t="s">
        <v>29</v>
      </c>
      <c r="B64" s="5" t="s">
        <v>78</v>
      </c>
      <c r="C64" s="35">
        <v>10</v>
      </c>
      <c r="D64" s="51">
        <f>C64/12/C8*1000</f>
        <v>0.0054906089722260845</v>
      </c>
    </row>
    <row r="65" spans="1:4" s="18" customFormat="1" ht="12.75">
      <c r="A65" s="32" t="s">
        <v>20</v>
      </c>
      <c r="B65" s="8" t="s">
        <v>82</v>
      </c>
      <c r="C65" s="30">
        <f>C67+C68+C69+C66</f>
        <v>5893.81181241959</v>
      </c>
      <c r="D65" s="34">
        <f>C65/12/C8*1000</f>
        <v>3.2360616017883075</v>
      </c>
    </row>
    <row r="66" spans="1:4" ht="24">
      <c r="A66" s="26" t="s">
        <v>61</v>
      </c>
      <c r="B66" s="4" t="s">
        <v>79</v>
      </c>
      <c r="C66" s="3">
        <f>'[1]Лист1'!$M$79/1000</f>
        <v>3263.717759445</v>
      </c>
      <c r="D66" s="51">
        <f>C66/12/C8*1000</f>
        <v>1.7919798012822332</v>
      </c>
    </row>
    <row r="67" spans="1:4" ht="12.75">
      <c r="A67" s="26"/>
      <c r="B67" s="4" t="s">
        <v>128</v>
      </c>
      <c r="C67" s="35">
        <f>C66*26.2%</f>
        <v>855.09405297459</v>
      </c>
      <c r="D67" s="51">
        <f>C67/12/C8*1000</f>
        <v>0.4694987079359451</v>
      </c>
    </row>
    <row r="68" spans="1:4" ht="27.75" customHeight="1">
      <c r="A68" s="26" t="s">
        <v>62</v>
      </c>
      <c r="B68" s="4" t="s">
        <v>80</v>
      </c>
      <c r="C68" s="35">
        <f>'[1]Лист1'!$H$85/1000</f>
        <v>700</v>
      </c>
      <c r="D68" s="51">
        <f>C68/12/C8*1000</f>
        <v>0.3843426280558259</v>
      </c>
    </row>
    <row r="69" spans="1:4" ht="36">
      <c r="A69" s="15" t="s">
        <v>63</v>
      </c>
      <c r="B69" s="4" t="s">
        <v>81</v>
      </c>
      <c r="C69" s="35">
        <f>'[1]Лист1'!$M$91/1000</f>
        <v>1075</v>
      </c>
      <c r="D69" s="51">
        <f>C69/12/C8*1000</f>
        <v>0.590240464514304</v>
      </c>
    </row>
    <row r="70" spans="1:4" s="18" customFormat="1" ht="11.25" customHeight="1">
      <c r="A70" s="32" t="s">
        <v>21</v>
      </c>
      <c r="B70" s="48" t="s">
        <v>83</v>
      </c>
      <c r="C70" s="30">
        <f>C72+C73+C74+C71</f>
        <v>1606.9052040000001</v>
      </c>
      <c r="D70" s="34">
        <f>C70/12/C8*1000</f>
        <v>0.8822888130599187</v>
      </c>
    </row>
    <row r="71" spans="1:4" ht="25.5">
      <c r="A71" s="26" t="s">
        <v>34</v>
      </c>
      <c r="B71" s="49" t="s">
        <v>124</v>
      </c>
      <c r="C71" s="6">
        <f>('[1]Лист1'!$H$112+'[1]Лист1'!$H$113+'[1]Лист1'!$H$114+'[1]Лист1'!$H$115)/1000</f>
        <v>833.142</v>
      </c>
      <c r="D71" s="51">
        <f>C71/12/C8*1000</f>
        <v>0.45744569403383845</v>
      </c>
    </row>
    <row r="72" spans="1:4" ht="12.75">
      <c r="A72" s="26"/>
      <c r="B72" s="4" t="s">
        <v>128</v>
      </c>
      <c r="C72" s="35">
        <f>C71*26.2%</f>
        <v>218.283204</v>
      </c>
      <c r="D72" s="51">
        <f>C72/12/C8*1000</f>
        <v>0.11985077183686568</v>
      </c>
    </row>
    <row r="73" spans="1:4" ht="12.75">
      <c r="A73" s="15" t="s">
        <v>35</v>
      </c>
      <c r="B73" s="4" t="s">
        <v>135</v>
      </c>
      <c r="C73" s="6">
        <f>'[1]Лист1'!$K$121/1000</f>
        <v>177.48</v>
      </c>
      <c r="D73" s="51">
        <f>C73/12/C8*1000</f>
        <v>0.09744732803906854</v>
      </c>
    </row>
    <row r="74" spans="1:4" ht="12.75">
      <c r="A74" s="26"/>
      <c r="B74" s="38" t="s">
        <v>136</v>
      </c>
      <c r="C74" s="35">
        <f>('[1]Лист1'!$H$123+'[1]Лист1'!$H$127)/1000</f>
        <v>378</v>
      </c>
      <c r="D74" s="51">
        <f>C74/12/C8*1000</f>
        <v>0.207545019150146</v>
      </c>
    </row>
    <row r="75" spans="1:4" s="18" customFormat="1" ht="11.25" customHeight="1">
      <c r="A75" s="32" t="s">
        <v>22</v>
      </c>
      <c r="B75" s="36" t="s">
        <v>5</v>
      </c>
      <c r="C75" s="30">
        <f>C77+C79+C76</f>
        <v>3119.9606000000003</v>
      </c>
      <c r="D75" s="34">
        <f>C75/12/C8*1000</f>
        <v>1.713048366335188</v>
      </c>
    </row>
    <row r="76" spans="1:4" ht="39" customHeight="1">
      <c r="A76" s="26" t="s">
        <v>24</v>
      </c>
      <c r="B76" s="50" t="s">
        <v>125</v>
      </c>
      <c r="C76" s="3">
        <f>'[1]Лист1'!$M$134/1000</f>
        <v>2361.3</v>
      </c>
      <c r="D76" s="51">
        <f>C76/12/C8*1000</f>
        <v>1.2964974966117455</v>
      </c>
    </row>
    <row r="77" spans="1:4" ht="12.75">
      <c r="A77" s="26"/>
      <c r="B77" s="4" t="s">
        <v>128</v>
      </c>
      <c r="C77" s="35">
        <f>'[1]Лист1'!$K$135/1000</f>
        <v>618.6605999999999</v>
      </c>
      <c r="D77" s="51">
        <f>C77/12/C8*1000</f>
        <v>0.33968234411227727</v>
      </c>
    </row>
    <row r="78" spans="1:4" ht="12.75" customHeight="1">
      <c r="A78" s="26" t="s">
        <v>25</v>
      </c>
      <c r="B78" s="4" t="s">
        <v>23</v>
      </c>
      <c r="C78" s="3"/>
      <c r="D78" s="51">
        <f>C78/12/C8*1000</f>
        <v>0</v>
      </c>
    </row>
    <row r="79" spans="1:4" ht="24">
      <c r="A79" s="26"/>
      <c r="B79" s="4" t="s">
        <v>85</v>
      </c>
      <c r="C79" s="35">
        <v>140</v>
      </c>
      <c r="D79" s="51">
        <f>C79/12/C8*1000</f>
        <v>0.07686852561116517</v>
      </c>
    </row>
    <row r="80" spans="1:5" ht="11.25" customHeight="1">
      <c r="A80" s="26"/>
      <c r="B80" s="39" t="s">
        <v>84</v>
      </c>
      <c r="C80" s="3"/>
      <c r="D80" s="51">
        <f>C80/12/C8*1000</f>
        <v>0</v>
      </c>
      <c r="E80" s="91">
        <f>C36+C46+C58+C65+C70+C75</f>
        <v>20984.979835554106</v>
      </c>
    </row>
    <row r="81" spans="1:5" s="18" customFormat="1" ht="11.25" customHeight="1">
      <c r="A81" s="32" t="s">
        <v>26</v>
      </c>
      <c r="B81" s="36" t="s">
        <v>96</v>
      </c>
      <c r="C81" s="40">
        <f>(C22-E80)*10%</f>
        <v>102.86381644458925</v>
      </c>
      <c r="D81" s="34">
        <f>C81/12/C8*1000</f>
        <v>0.05647849934880788</v>
      </c>
      <c r="E81" s="92"/>
    </row>
    <row r="82" spans="1:5" ht="11.25" customHeight="1">
      <c r="A82" s="26"/>
      <c r="B82" s="4"/>
      <c r="C82" s="23"/>
      <c r="D82" s="34"/>
      <c r="E82" s="93"/>
    </row>
    <row r="83" spans="1:5" ht="11.25" customHeight="1">
      <c r="A83" s="26"/>
      <c r="B83" s="41" t="s">
        <v>112</v>
      </c>
      <c r="C83" s="28">
        <f>C36+C46+C58+C65+C70+C75+C81</f>
        <v>21087.843651998694</v>
      </c>
      <c r="D83" s="34">
        <f>C83/12/C8*1000</f>
        <v>11.57851035605649</v>
      </c>
      <c r="E83" s="93"/>
    </row>
    <row r="84" spans="1:5" ht="11.25" customHeight="1">
      <c r="A84" s="26"/>
      <c r="B84" s="41" t="s">
        <v>8</v>
      </c>
      <c r="C84" s="29">
        <f>C22-C83</f>
        <v>925.774348001305</v>
      </c>
      <c r="D84" s="34">
        <f>C84/12/C8*1000</f>
        <v>0.508306494139272</v>
      </c>
      <c r="E84" s="93"/>
    </row>
    <row r="85" spans="1:5" ht="11.25" customHeight="1">
      <c r="A85" s="26"/>
      <c r="B85" s="41" t="s">
        <v>122</v>
      </c>
      <c r="C85" s="29">
        <f>C83+C84</f>
        <v>22013.618</v>
      </c>
      <c r="D85" s="34">
        <f>C85/12/C8*1000</f>
        <v>12.086816850195763</v>
      </c>
      <c r="E85" s="93">
        <f>(C22-C83)/C83</f>
        <v>0.04390085412614299</v>
      </c>
    </row>
    <row r="86" spans="1:5" ht="11.25" customHeight="1">
      <c r="A86" s="32" t="s">
        <v>113</v>
      </c>
      <c r="B86" s="56" t="s">
        <v>111</v>
      </c>
      <c r="C86" s="29"/>
      <c r="D86" s="34"/>
      <c r="E86" s="93"/>
    </row>
    <row r="87" spans="1:4" ht="11.25" customHeight="1">
      <c r="A87" s="26" t="s">
        <v>114</v>
      </c>
      <c r="B87" s="25" t="s">
        <v>103</v>
      </c>
      <c r="C87" s="29"/>
      <c r="D87" s="34"/>
    </row>
    <row r="88" spans="1:4" ht="11.25" customHeight="1">
      <c r="A88" s="26" t="s">
        <v>115</v>
      </c>
      <c r="B88" s="25" t="s">
        <v>104</v>
      </c>
      <c r="C88" s="29"/>
      <c r="D88" s="34"/>
    </row>
    <row r="89" spans="1:4" ht="11.25" customHeight="1">
      <c r="A89" s="26" t="s">
        <v>116</v>
      </c>
      <c r="B89" s="25" t="s">
        <v>105</v>
      </c>
      <c r="C89" s="29"/>
      <c r="D89" s="34"/>
    </row>
    <row r="90" spans="1:4" ht="11.25" customHeight="1">
      <c r="A90" s="26" t="s">
        <v>117</v>
      </c>
      <c r="B90" s="25" t="s">
        <v>106</v>
      </c>
      <c r="C90" s="29"/>
      <c r="D90" s="34"/>
    </row>
    <row r="91" spans="1:4" ht="11.25" customHeight="1">
      <c r="A91" s="32" t="s">
        <v>118</v>
      </c>
      <c r="B91" s="41" t="s">
        <v>112</v>
      </c>
      <c r="C91" s="28"/>
      <c r="D91" s="34"/>
    </row>
    <row r="92" spans="1:4" ht="11.25" customHeight="1">
      <c r="A92" s="32" t="s">
        <v>119</v>
      </c>
      <c r="B92" s="41" t="s">
        <v>6</v>
      </c>
      <c r="C92" s="29">
        <f>C85+C91</f>
        <v>22013.618</v>
      </c>
      <c r="D92" s="34"/>
    </row>
    <row r="93" spans="1:3" ht="12.75">
      <c r="A93" s="42"/>
      <c r="C93" s="43"/>
    </row>
    <row r="94" spans="1:3" ht="12.75">
      <c r="A94" s="42"/>
      <c r="C94" s="60"/>
    </row>
    <row r="95" spans="1:4" ht="12.75" customHeight="1">
      <c r="A95" s="77" t="s">
        <v>139</v>
      </c>
      <c r="B95" s="77"/>
      <c r="C95" s="78" t="s">
        <v>140</v>
      </c>
      <c r="D95" s="78"/>
    </row>
    <row r="96" spans="1:3" ht="12.75">
      <c r="A96" s="42"/>
      <c r="C96" s="45"/>
    </row>
    <row r="97" spans="1:3" ht="12.75">
      <c r="A97" s="42"/>
      <c r="C97" s="46"/>
    </row>
    <row r="98" spans="1:3" ht="12.75">
      <c r="A98" s="42"/>
      <c r="C98" s="46"/>
    </row>
    <row r="99" spans="1:3" ht="12.75">
      <c r="A99" s="42"/>
      <c r="C99" s="53"/>
    </row>
    <row r="100" spans="1:3" ht="12.75">
      <c r="A100" s="42"/>
      <c r="C100" s="43"/>
    </row>
    <row r="101" spans="1:3" ht="12.75">
      <c r="A101" s="42"/>
      <c r="C101" s="43"/>
    </row>
    <row r="102" ht="12.75">
      <c r="C102" s="52"/>
    </row>
  </sheetData>
  <sheetProtection/>
  <mergeCells count="10">
    <mergeCell ref="A95:B95"/>
    <mergeCell ref="C95:D95"/>
    <mergeCell ref="A2:D2"/>
    <mergeCell ref="A18:D18"/>
    <mergeCell ref="A33:D33"/>
    <mergeCell ref="A4:D4"/>
    <mergeCell ref="A3:D3"/>
    <mergeCell ref="B19:D19"/>
    <mergeCell ref="B23:D23"/>
    <mergeCell ref="A5:D5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Ирбис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ЖЭУ</dc:creator>
  <cp:keywords/>
  <dc:description/>
  <cp:lastModifiedBy>ЖКО 17</cp:lastModifiedBy>
  <cp:lastPrinted>2011-01-13T10:23:26Z</cp:lastPrinted>
  <dcterms:created xsi:type="dcterms:W3CDTF">2002-08-21T10:51:42Z</dcterms:created>
  <dcterms:modified xsi:type="dcterms:W3CDTF">2012-03-12T11:24:18Z</dcterms:modified>
  <cp:category/>
  <cp:version/>
  <cp:contentType/>
  <cp:contentStatus/>
</cp:coreProperties>
</file>